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ebartoli\Desktop\PPP\"/>
    </mc:Choice>
  </mc:AlternateContent>
  <bookViews>
    <workbookView xWindow="0" yWindow="0" windowWidth="20490" windowHeight="7620" activeTab="1"/>
  </bookViews>
  <sheets>
    <sheet name="Loan and Forgiveness Worksheet" sheetId="1" r:id="rId1"/>
    <sheet name="FTE" sheetId="2" r:id="rId2"/>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39" i="1" l="1"/>
  <c r="D38" i="1"/>
  <c r="C14" i="1"/>
  <c r="D13" i="1"/>
  <c r="D36" i="1"/>
  <c r="D37" i="1"/>
  <c r="B48" i="1"/>
  <c r="C46" i="1"/>
  <c r="I24" i="2"/>
  <c r="F21" i="2"/>
  <c r="G21" i="2" s="1"/>
  <c r="K17" i="2"/>
  <c r="B49" i="1"/>
  <c r="K12" i="2"/>
  <c r="I12" i="2"/>
  <c r="K9" i="2"/>
  <c r="K5" i="2"/>
  <c r="G9" i="2"/>
  <c r="G12" i="2" s="1"/>
  <c r="F9" i="2"/>
  <c r="G24" i="2" l="1"/>
  <c r="K21" i="2"/>
  <c r="K24" i="2" s="1"/>
  <c r="C49" i="1" l="1"/>
  <c r="C50" i="1" s="1"/>
  <c r="D14" i="1"/>
  <c r="D15" i="1"/>
  <c r="D17" i="1"/>
  <c r="D12" i="1"/>
  <c r="D41" i="1"/>
  <c r="D18" i="1" l="1"/>
  <c r="D20" i="1" s="1"/>
  <c r="D22" i="1" s="1"/>
  <c r="D50" i="1"/>
  <c r="D54" i="1" s="1"/>
  <c r="D56" i="1" l="1"/>
  <c r="D58" i="1" s="1"/>
</calcChain>
</file>

<file path=xl/sharedStrings.xml><?xml version="1.0" encoding="utf-8"?>
<sst xmlns="http://schemas.openxmlformats.org/spreadsheetml/2006/main" count="77" uniqueCount="71">
  <si>
    <t>SMALL BUSINESS INTERRUPTION LOANS</t>
  </si>
  <si>
    <t>Estimated Maximum Loan Availability and Forgiveness Amount</t>
  </si>
  <si>
    <t>Subtotal</t>
  </si>
  <si>
    <t>Average Monthly</t>
  </si>
  <si>
    <t>5)  Utilities</t>
  </si>
  <si>
    <t xml:space="preserve">Maximum Loan Amount  </t>
  </si>
  <si>
    <t>a)</t>
  </si>
  <si>
    <t>Loan Forgiveness Amount</t>
  </si>
  <si>
    <t>Represents the maximum amount a qualified borrower may apply for.</t>
  </si>
  <si>
    <t>Tentative Loan Forgiveness (before required reductions)</t>
  </si>
  <si>
    <t>LESS:  Required Reductions in Loan Forgiveness:</t>
  </si>
  <si>
    <t xml:space="preserve">            Monthly Average Full Time Equivalent ("FTE") Employees for the </t>
  </si>
  <si>
    <t xml:space="preserve">            Number of Employees:</t>
  </si>
  <si>
    <t xml:space="preserve">            % Reduction</t>
  </si>
  <si>
    <t xml:space="preserve">            Compensation Reduction:</t>
  </si>
  <si>
    <t xml:space="preserve">            Individual Employee Compensation Reduction in Excess of 25%</t>
  </si>
  <si>
    <t xml:space="preserve">            Tentative Loan Forgiveness</t>
  </si>
  <si>
    <t>c)</t>
  </si>
  <si>
    <t>b)</t>
  </si>
  <si>
    <t>TOTAL LOAN FORGIVENESS [lesser of b) or c) above]</t>
  </si>
  <si>
    <t>BALANCE OF LOAN NOT FORGIVEN (if any)</t>
  </si>
  <si>
    <t>d)</t>
  </si>
  <si>
    <t>Represents the maximum amount a qualifed borrower may have forgiven.</t>
  </si>
  <si>
    <t>NOTE:  Yellow highlighted cells represent variables that should be completed with final client data. Filled in amounts are for illustation purposes only.</t>
  </si>
  <si>
    <t>Paycheck Protection Program</t>
  </si>
  <si>
    <t>Last 12 Months</t>
  </si>
  <si>
    <t xml:space="preserve">    Salaries, wages, commissions, vacation and sick pay (not to exceed $100K</t>
  </si>
  <si>
    <t>Allowable Uses of Funds During the Period February 15, 2020 to June 30, 2020:</t>
  </si>
  <si>
    <t xml:space="preserve">6)  Interest on any other debt obligations that were incurred before the covered period (February 15, 2020).  </t>
  </si>
  <si>
    <t xml:space="preserve">            Lesser of (at borrower's choice):</t>
  </si>
  <si>
    <t xml:space="preserve">               Monthly Average FTE's for the period February 15 to June 30, 2019</t>
  </si>
  <si>
    <t xml:space="preserve">               Compared to the Most Recent Full Quarter Before Origination of Loan***</t>
  </si>
  <si>
    <t>Costs Incurred During the "Covered" Period (8 weeks following loan origination):</t>
  </si>
  <si>
    <t xml:space="preserve">* For seasonal businesses, use the costs incurred during the period February 15, 2019 or, at the election of borrower, March 1 to June, 30, 2019. </t>
  </si>
  <si>
    <t xml:space="preserve">*** Compensation Reduction does not apply to any employee who, during any pay period in 2019, wages or salary at an annualized rate of pay in an amount of more than $100,000. </t>
  </si>
  <si>
    <t xml:space="preserve">               Covered Period (8 weeks following origination of the covered loan)**</t>
  </si>
  <si>
    <t xml:space="preserve">               Monthly Average FTE's for the period January 1 to February 29, 2020**</t>
  </si>
  <si>
    <t>**  A reduction in FTE's  between February 15th and April 27th, 2020 is disregarded if the reduction is eliminated by June 30, 2020 for purposes of the reduction in number of employees and/or compensation.</t>
  </si>
  <si>
    <t xml:space="preserve">      per employee) other than qualified sick or family leave</t>
  </si>
  <si>
    <t xml:space="preserve">    Clergy Salary</t>
  </si>
  <si>
    <t>Maximium Loan Amount: (Input your figures from your approved PPP Application)</t>
  </si>
  <si>
    <t xml:space="preserve">    Group Health Insurance </t>
  </si>
  <si>
    <t xml:space="preserve">    Lay Retirement Benefit Costs</t>
  </si>
  <si>
    <t>Spreadsheet</t>
  </si>
  <si>
    <t>LOAN AMOUNT (This should tie to your loan proceeds)</t>
  </si>
  <si>
    <t xml:space="preserve">  Payroll Costs: (this information was provided to you by Diocese via spreadsheet)</t>
  </si>
  <si>
    <t>2)  Clergy Salary (Clergy salary billed monthly from the Diocese)</t>
  </si>
  <si>
    <t>1)  Payroll costs (this is your GROSS pay per your Bi-weekly Labor Distribution Report)</t>
  </si>
  <si>
    <t>3)  Health care benefits (Clergy BCBS billed monthly on parish assessment/ lay insurance billed monthly)</t>
  </si>
  <si>
    <t>4)  Lay Retirement Benefit Costs (Billed monthly on parish assessment invoice under 403B)</t>
  </si>
  <si>
    <t>Payroll costs (this is your GROSS pay per your Bi-weekly Labor Distribution Report)</t>
  </si>
  <si>
    <t>Total F/T Employees (excluding Pastor)</t>
  </si>
  <si>
    <t>(If employee works at least 30 hrs per week, consider them a FTE)</t>
  </si>
  <si>
    <t>Divide by 120</t>
  </si>
  <si>
    <t>Total FTE Calculation</t>
  </si>
  <si>
    <t>Total Other Part-time hours per month</t>
  </si>
  <si>
    <t xml:space="preserve">Jan </t>
  </si>
  <si>
    <t>Feb</t>
  </si>
  <si>
    <t>2020</t>
  </si>
  <si>
    <t xml:space="preserve">May </t>
  </si>
  <si>
    <t xml:space="preserve">June </t>
  </si>
  <si>
    <t>2 Mo.</t>
  </si>
  <si>
    <t>Average</t>
  </si>
  <si>
    <t>See Next tab</t>
  </si>
  <si>
    <t>Clergy Salary Paid</t>
  </si>
  <si>
    <t>Clergy/Lay Health Insurance</t>
  </si>
  <si>
    <t>Lay Retirement</t>
  </si>
  <si>
    <t>Utiltities (cannot be more than 25% of total loan)</t>
  </si>
  <si>
    <t>See Next Tab</t>
  </si>
  <si>
    <t>Assume same as 2020</t>
  </si>
  <si>
    <t>8 Week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</si>
</sst>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quot;$&quot;* #,##0.00_);_(&quot;$&quot;* \(#,##0.00\);_(&quot;$&quot;* &quot;-&quot;??_);_(@_)"/>
    <numFmt numFmtId="43" formatCode="_(* #,##0.00_);_(* \(#,##0.00\);_(* &quot;-&quot;??_);_(@_)"/>
    <numFmt numFmtId="164" formatCode="_(* #,##0.0_);_(* \(#,##0.0\);_(* &quot;-&quot;??_);_(@_)"/>
    <numFmt numFmtId="165" formatCode="_(* #,##0_);_(* \(#,##0\);_(* &quot;-&quot;??_);_(@_)"/>
    <numFmt numFmtId="166" formatCode="_(&quot;$&quot;* #,##0_);_(&quot;$&quot;* \(#,##0\);_(&quot;$&quot;* &quot;-&quot;??_);_(@_)"/>
  </numFmts>
  <fonts count="12" x14ac:knownFonts="1">
    <font>
      <sz val="11"/>
      <color theme="1"/>
      <name val="Calibri"/>
      <family val="2"/>
      <scheme val="minor"/>
    </font>
    <font>
      <sz val="11"/>
      <color theme="1"/>
      <name val="Calibri"/>
      <family val="2"/>
      <scheme val="minor"/>
    </font>
    <font>
      <b/>
      <sz val="11"/>
      <color theme="1"/>
      <name val="Calibri"/>
      <family val="2"/>
      <scheme val="minor"/>
    </font>
    <font>
      <b/>
      <sz val="12"/>
      <color theme="1"/>
      <name val="Calibri"/>
      <family val="2"/>
      <scheme val="minor"/>
    </font>
    <font>
      <i/>
      <sz val="11"/>
      <color theme="1"/>
      <name val="Calibri"/>
      <family val="2"/>
      <scheme val="minor"/>
    </font>
    <font>
      <i/>
      <sz val="9"/>
      <color theme="1"/>
      <name val="Calibri"/>
      <family val="2"/>
      <scheme val="minor"/>
    </font>
    <font>
      <b/>
      <i/>
      <sz val="11"/>
      <color theme="1"/>
      <name val="Calibri"/>
      <family val="2"/>
      <scheme val="minor"/>
    </font>
    <font>
      <i/>
      <sz val="8"/>
      <color theme="1"/>
      <name val="Calibri"/>
      <family val="2"/>
      <scheme val="minor"/>
    </font>
    <font>
      <b/>
      <u val="singleAccounting"/>
      <sz val="9"/>
      <color theme="1"/>
      <name val="Calibri"/>
      <family val="2"/>
      <scheme val="minor"/>
    </font>
    <font>
      <b/>
      <sz val="11"/>
      <name val="Calibri"/>
      <family val="2"/>
      <scheme val="minor"/>
    </font>
    <font>
      <b/>
      <i/>
      <sz val="11"/>
      <name val="Calibri"/>
      <family val="2"/>
      <scheme val="minor"/>
    </font>
    <font>
      <sz val="11"/>
      <color rgb="FF666666"/>
      <name val="Arial"/>
      <family val="2"/>
    </font>
  </fonts>
  <fills count="4">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s>
  <borders count="4">
    <border>
      <left/>
      <right/>
      <top/>
      <bottom/>
      <diagonal/>
    </border>
    <border>
      <left/>
      <right/>
      <top/>
      <bottom style="thin">
        <color indexed="64"/>
      </bottom>
      <diagonal/>
    </border>
    <border>
      <left/>
      <right/>
      <top style="thin">
        <color indexed="64"/>
      </top>
      <bottom style="thin">
        <color indexed="64"/>
      </bottom>
      <diagonal/>
    </border>
    <border>
      <left/>
      <right/>
      <top/>
      <bottom style="double">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58">
    <xf numFmtId="0" fontId="0" fillId="0" borderId="0" xfId="0"/>
    <xf numFmtId="165" fontId="0" fillId="0" borderId="0" xfId="1" applyNumberFormat="1" applyFont="1"/>
    <xf numFmtId="166" fontId="0" fillId="0" borderId="0" xfId="2" applyNumberFormat="1" applyFont="1"/>
    <xf numFmtId="165" fontId="0" fillId="0" borderId="1" xfId="1" applyNumberFormat="1" applyFont="1" applyBorder="1"/>
    <xf numFmtId="165" fontId="2" fillId="0" borderId="0" xfId="1" applyNumberFormat="1" applyFont="1"/>
    <xf numFmtId="166" fontId="0" fillId="2" borderId="0" xfId="2" applyNumberFormat="1" applyFont="1" applyFill="1"/>
    <xf numFmtId="165" fontId="0" fillId="2" borderId="0" xfId="1" applyNumberFormat="1" applyFont="1" applyFill="1"/>
    <xf numFmtId="165" fontId="0" fillId="0" borderId="0" xfId="1" quotePrefix="1" applyNumberFormat="1" applyFont="1" applyAlignment="1">
      <alignment horizontal="right"/>
    </xf>
    <xf numFmtId="165" fontId="4" fillId="0" borderId="0" xfId="1" applyNumberFormat="1" applyFont="1"/>
    <xf numFmtId="165" fontId="0" fillId="0" borderId="0" xfId="1" applyNumberFormat="1" applyFont="1" applyAlignment="1">
      <alignment vertical="center" wrapText="1"/>
    </xf>
    <xf numFmtId="165" fontId="0" fillId="0" borderId="0" xfId="1" applyNumberFormat="1" applyFont="1" applyAlignment="1">
      <alignment horizontal="left"/>
    </xf>
    <xf numFmtId="165" fontId="0" fillId="0" borderId="0" xfId="1" applyNumberFormat="1" applyFont="1" applyAlignment="1">
      <alignment horizontal="left" vertical="center" wrapText="1"/>
    </xf>
    <xf numFmtId="165" fontId="2" fillId="0" borderId="0" xfId="1" applyNumberFormat="1" applyFont="1" applyAlignment="1">
      <alignment horizontal="left" vertical="center" wrapText="1"/>
    </xf>
    <xf numFmtId="165" fontId="2" fillId="0" borderId="0" xfId="1" applyNumberFormat="1" applyFont="1" applyAlignment="1">
      <alignment vertical="center" wrapText="1"/>
    </xf>
    <xf numFmtId="165" fontId="6" fillId="0" borderId="0" xfId="1" applyNumberFormat="1" applyFont="1" applyAlignment="1">
      <alignment horizontal="left" vertical="center" wrapText="1"/>
    </xf>
    <xf numFmtId="165" fontId="4" fillId="0" borderId="0" xfId="1" applyNumberFormat="1" applyFont="1" applyAlignment="1">
      <alignment horizontal="left" vertical="center" wrapText="1"/>
    </xf>
    <xf numFmtId="10" fontId="0" fillId="0" borderId="0" xfId="3" applyNumberFormat="1" applyFont="1" applyAlignment="1">
      <alignment horizontal="right" vertical="center" wrapText="1"/>
    </xf>
    <xf numFmtId="166" fontId="2" fillId="0" borderId="0" xfId="2" applyNumberFormat="1" applyFont="1" applyAlignment="1">
      <alignment vertical="center" wrapText="1"/>
    </xf>
    <xf numFmtId="165" fontId="0" fillId="0" borderId="0" xfId="1" applyNumberFormat="1" applyFont="1" applyBorder="1"/>
    <xf numFmtId="166" fontId="2" fillId="0" borderId="0" xfId="2" applyNumberFormat="1" applyFont="1" applyBorder="1"/>
    <xf numFmtId="166" fontId="4" fillId="0" borderId="0" xfId="2" applyNumberFormat="1" applyFont="1"/>
    <xf numFmtId="166" fontId="2" fillId="0" borderId="3" xfId="2" applyNumberFormat="1" applyFont="1" applyBorder="1"/>
    <xf numFmtId="165" fontId="1" fillId="0" borderId="0" xfId="1" applyNumberFormat="1" applyFont="1"/>
    <xf numFmtId="166" fontId="4" fillId="0" borderId="2" xfId="2" applyNumberFormat="1" applyFont="1" applyBorder="1"/>
    <xf numFmtId="165" fontId="6" fillId="0" borderId="0" xfId="1" quotePrefix="1" applyNumberFormat="1" applyFont="1" applyAlignment="1">
      <alignment horizontal="right"/>
    </xf>
    <xf numFmtId="165" fontId="6" fillId="0" borderId="0" xfId="1" applyNumberFormat="1" applyFont="1" applyAlignment="1">
      <alignment horizontal="right"/>
    </xf>
    <xf numFmtId="165" fontId="0" fillId="2" borderId="0" xfId="1" applyNumberFormat="1" applyFont="1" applyFill="1" applyAlignment="1">
      <alignment horizontal="left" vertical="center" wrapText="1"/>
    </xf>
    <xf numFmtId="165" fontId="0" fillId="2" borderId="1" xfId="1" applyNumberFormat="1" applyFont="1" applyFill="1" applyBorder="1" applyAlignment="1">
      <alignment vertical="center" wrapText="1"/>
    </xf>
    <xf numFmtId="165" fontId="2" fillId="2" borderId="0" xfId="1" applyNumberFormat="1" applyFont="1" applyFill="1" applyBorder="1"/>
    <xf numFmtId="165" fontId="7" fillId="0" borderId="0" xfId="1" applyNumberFormat="1" applyFont="1" applyAlignment="1">
      <alignment horizontal="center"/>
    </xf>
    <xf numFmtId="165" fontId="7" fillId="0" borderId="0" xfId="1" applyNumberFormat="1" applyFont="1" applyBorder="1" applyAlignment="1">
      <alignment horizontal="center"/>
    </xf>
    <xf numFmtId="165" fontId="2" fillId="0" borderId="0" xfId="1" applyNumberFormat="1" applyFont="1" applyFill="1" applyBorder="1"/>
    <xf numFmtId="165" fontId="4" fillId="0" borderId="0" xfId="1" applyNumberFormat="1" applyFont="1" applyBorder="1"/>
    <xf numFmtId="165" fontId="6" fillId="0" borderId="0" xfId="1" applyNumberFormat="1" applyFont="1" applyBorder="1" applyAlignment="1">
      <alignment horizontal="right"/>
    </xf>
    <xf numFmtId="165" fontId="8" fillId="0" borderId="0" xfId="1" applyNumberFormat="1" applyFont="1" applyAlignment="1">
      <alignment horizontal="center" vertical="center" wrapText="1"/>
    </xf>
    <xf numFmtId="165" fontId="0" fillId="0" borderId="0" xfId="1" applyNumberFormat="1" applyFont="1" applyAlignment="1">
      <alignment vertical="center"/>
    </xf>
    <xf numFmtId="166" fontId="0" fillId="0" borderId="0" xfId="2" applyNumberFormat="1" applyFont="1" applyFill="1"/>
    <xf numFmtId="164" fontId="0" fillId="0" borderId="1" xfId="1" applyNumberFormat="1" applyFont="1" applyBorder="1"/>
    <xf numFmtId="165" fontId="9" fillId="3" borderId="0" xfId="1" applyNumberFormat="1" applyFont="1" applyFill="1"/>
    <xf numFmtId="165" fontId="10" fillId="3" borderId="0" xfId="1" applyNumberFormat="1" applyFont="1" applyFill="1" applyAlignment="1">
      <alignment horizontal="right"/>
    </xf>
    <xf numFmtId="166" fontId="9" fillId="3" borderId="3" xfId="2" applyNumberFormat="1" applyFont="1" applyFill="1" applyBorder="1"/>
    <xf numFmtId="165" fontId="1" fillId="2" borderId="0" xfId="1" applyNumberFormat="1" applyFont="1" applyFill="1" applyAlignment="1">
      <alignment horizontal="center"/>
    </xf>
    <xf numFmtId="165" fontId="0" fillId="0" borderId="0" xfId="1" applyNumberFormat="1" applyFont="1" applyFill="1" applyAlignment="1">
      <alignment horizontal="left" vertical="center" wrapText="1"/>
    </xf>
    <xf numFmtId="165" fontId="0" fillId="0" borderId="0" xfId="1" applyNumberFormat="1" applyFont="1" applyAlignment="1">
      <alignment horizontal="left" vertical="center"/>
    </xf>
    <xf numFmtId="165" fontId="0" fillId="0" borderId="0" xfId="1" applyNumberFormat="1" applyFont="1" applyAlignment="1">
      <alignment horizontal="center"/>
    </xf>
    <xf numFmtId="165" fontId="3" fillId="0" borderId="0" xfId="1" applyNumberFormat="1" applyFont="1" applyAlignment="1">
      <alignment horizontal="center"/>
    </xf>
    <xf numFmtId="165" fontId="3" fillId="0" borderId="2" xfId="1" applyNumberFormat="1" applyFont="1" applyBorder="1" applyAlignment="1">
      <alignment horizontal="center"/>
    </xf>
    <xf numFmtId="165" fontId="4" fillId="0" borderId="0" xfId="1" applyNumberFormat="1" applyFont="1" applyAlignment="1">
      <alignment horizontal="center"/>
    </xf>
    <xf numFmtId="165" fontId="4" fillId="2" borderId="0" xfId="1" applyNumberFormat="1" applyFont="1" applyFill="1" applyAlignment="1">
      <alignment horizontal="center" vertical="center" wrapText="1"/>
    </xf>
    <xf numFmtId="165" fontId="0" fillId="0" borderId="0" xfId="1" applyNumberFormat="1" applyFont="1" applyAlignment="1">
      <alignment horizontal="left" vertical="center" wrapText="1"/>
    </xf>
    <xf numFmtId="165" fontId="5" fillId="0" borderId="0" xfId="1" applyNumberFormat="1" applyFont="1" applyAlignment="1">
      <alignment horizontal="left" vertical="center" wrapText="1"/>
    </xf>
    <xf numFmtId="165" fontId="5" fillId="0" borderId="0" xfId="1" applyNumberFormat="1" applyFont="1" applyAlignment="1">
      <alignment horizontal="left" vertical="center"/>
    </xf>
    <xf numFmtId="0" fontId="11" fillId="0" borderId="0" xfId="0" applyFont="1"/>
    <xf numFmtId="0" fontId="0" fillId="0" borderId="0" xfId="0" quotePrefix="1"/>
    <xf numFmtId="0" fontId="0" fillId="0" borderId="0" xfId="0" applyAlignment="1">
      <alignment horizontal="center"/>
    </xf>
    <xf numFmtId="0" fontId="0" fillId="0" borderId="0" xfId="0" applyAlignment="1">
      <alignment horizontal="center"/>
    </xf>
    <xf numFmtId="0" fontId="2" fillId="0" borderId="0" xfId="0" applyFont="1" applyAlignment="1">
      <alignment horizontal="center"/>
    </xf>
    <xf numFmtId="0" fontId="2" fillId="0" borderId="0" xfId="0" quotePrefix="1" applyFont="1" applyAlignment="1">
      <alignment horizontal="center"/>
    </xf>
  </cellXfs>
  <cellStyles count="4">
    <cellStyle name="Comma" xfId="1" builtinId="3"/>
    <cellStyle name="Currency" xfId="2" builtinId="4"/>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64"/>
  <sheetViews>
    <sheetView topLeftCell="A35" zoomScale="140" zoomScaleNormal="140" workbookViewId="0">
      <selection activeCell="A44" sqref="A44"/>
    </sheetView>
  </sheetViews>
  <sheetFormatPr defaultColWidth="8.85546875" defaultRowHeight="15" x14ac:dyDescent="0.25"/>
  <cols>
    <col min="1" max="1" width="68.7109375" style="1" customWidth="1"/>
    <col min="2" max="2" width="9.7109375" style="1" customWidth="1"/>
    <col min="3" max="3" width="12.85546875" style="1" customWidth="1"/>
    <col min="4" max="4" width="13.140625" style="1" customWidth="1"/>
    <col min="5" max="5" width="21.42578125" style="1" customWidth="1"/>
    <col min="6" max="16384" width="8.85546875" style="1"/>
  </cols>
  <sheetData>
    <row r="1" spans="1:4" ht="15.75" x14ac:dyDescent="0.25">
      <c r="A1" s="45" t="s">
        <v>0</v>
      </c>
      <c r="B1" s="45"/>
      <c r="C1" s="45"/>
      <c r="D1" s="45"/>
    </row>
    <row r="2" spans="1:4" ht="15.75" x14ac:dyDescent="0.25">
      <c r="A2" s="45" t="s">
        <v>24</v>
      </c>
      <c r="B2" s="45"/>
      <c r="C2" s="45"/>
      <c r="D2" s="45"/>
    </row>
    <row r="3" spans="1:4" ht="15.75" x14ac:dyDescent="0.25">
      <c r="A3" s="45" t="s">
        <v>1</v>
      </c>
      <c r="B3" s="45"/>
      <c r="C3" s="45"/>
      <c r="D3" s="45"/>
    </row>
    <row r="6" spans="1:4" ht="15.75" x14ac:dyDescent="0.25">
      <c r="A6" s="46" t="s">
        <v>5</v>
      </c>
      <c r="B6" s="46"/>
      <c r="C6" s="46"/>
      <c r="D6" s="46"/>
    </row>
    <row r="7" spans="1:4" x14ac:dyDescent="0.25">
      <c r="A7" s="47" t="s">
        <v>8</v>
      </c>
      <c r="B7" s="47"/>
      <c r="C7" s="47"/>
      <c r="D7" s="47"/>
    </row>
    <row r="8" spans="1:4" ht="24.6" customHeight="1" x14ac:dyDescent="0.25">
      <c r="C8" s="34" t="s">
        <v>25</v>
      </c>
      <c r="D8" s="34" t="s">
        <v>3</v>
      </c>
    </row>
    <row r="9" spans="1:4" x14ac:dyDescent="0.25">
      <c r="A9" s="4" t="s">
        <v>40</v>
      </c>
      <c r="C9" s="44" t="s">
        <v>43</v>
      </c>
    </row>
    <row r="10" spans="1:4" x14ac:dyDescent="0.25">
      <c r="A10" s="1" t="s">
        <v>45</v>
      </c>
    </row>
    <row r="11" spans="1:4" x14ac:dyDescent="0.25">
      <c r="A11" s="1" t="s">
        <v>26</v>
      </c>
      <c r="C11" s="36"/>
      <c r="D11" s="2"/>
    </row>
    <row r="12" spans="1:4" x14ac:dyDescent="0.25">
      <c r="A12" s="1" t="s">
        <v>38</v>
      </c>
      <c r="C12" s="5">
        <v>80000</v>
      </c>
      <c r="D12" s="2">
        <f>C12/12</f>
        <v>6666.666666666667</v>
      </c>
    </row>
    <row r="13" spans="1:4" x14ac:dyDescent="0.25">
      <c r="A13" s="1" t="s">
        <v>39</v>
      </c>
      <c r="C13" s="5">
        <v>32457</v>
      </c>
      <c r="D13" s="2">
        <f>+C13/12</f>
        <v>2704.75</v>
      </c>
    </row>
    <row r="14" spans="1:4" x14ac:dyDescent="0.25">
      <c r="A14" s="1" t="s">
        <v>41</v>
      </c>
      <c r="C14" s="6">
        <f>+(1393+500)*12</f>
        <v>22716</v>
      </c>
      <c r="D14" s="1">
        <f t="shared" ref="D14:D17" si="0">C14/12</f>
        <v>1893</v>
      </c>
    </row>
    <row r="15" spans="1:4" x14ac:dyDescent="0.25">
      <c r="A15" s="1" t="s">
        <v>42</v>
      </c>
      <c r="C15" s="6">
        <v>9000</v>
      </c>
      <c r="D15" s="1">
        <f t="shared" si="0"/>
        <v>750</v>
      </c>
    </row>
    <row r="16" spans="1:4" x14ac:dyDescent="0.25">
      <c r="C16" s="6"/>
    </row>
    <row r="17" spans="1:4" x14ac:dyDescent="0.25">
      <c r="C17" s="6">
        <v>0</v>
      </c>
      <c r="D17" s="3">
        <f t="shared" si="0"/>
        <v>0</v>
      </c>
    </row>
    <row r="18" spans="1:4" x14ac:dyDescent="0.25">
      <c r="C18" s="18"/>
      <c r="D18" s="1">
        <f>SUM(D11:D17)</f>
        <v>12014.416666666668</v>
      </c>
    </row>
    <row r="19" spans="1:4" x14ac:dyDescent="0.25">
      <c r="D19" s="37">
        <v>2.5</v>
      </c>
    </row>
    <row r="20" spans="1:4" s="8" customFormat="1" x14ac:dyDescent="0.25">
      <c r="A20" s="8" t="s">
        <v>2</v>
      </c>
      <c r="C20" s="24" t="s">
        <v>6</v>
      </c>
      <c r="D20" s="20">
        <f>D18*D19</f>
        <v>30036.041666666672</v>
      </c>
    </row>
    <row r="21" spans="1:4" x14ac:dyDescent="0.25">
      <c r="C21" s="7"/>
    </row>
    <row r="22" spans="1:4" s="4" customFormat="1" ht="15.75" thickBot="1" x14ac:dyDescent="0.3">
      <c r="A22" s="38" t="s">
        <v>44</v>
      </c>
      <c r="B22" s="38"/>
      <c r="C22" s="39" t="s">
        <v>18</v>
      </c>
      <c r="D22" s="40">
        <f>IF(D20&lt;10000000,D20,10000000)</f>
        <v>30036.041666666672</v>
      </c>
    </row>
    <row r="23" spans="1:4" ht="15.75" thickTop="1" x14ac:dyDescent="0.25"/>
    <row r="24" spans="1:4" x14ac:dyDescent="0.25">
      <c r="A24" s="4" t="s">
        <v>27</v>
      </c>
      <c r="B24" s="4"/>
    </row>
    <row r="25" spans="1:4" x14ac:dyDescent="0.25">
      <c r="A25" s="1" t="s">
        <v>47</v>
      </c>
    </row>
    <row r="26" spans="1:4" x14ac:dyDescent="0.25">
      <c r="A26" s="1" t="s">
        <v>46</v>
      </c>
    </row>
    <row r="27" spans="1:4" x14ac:dyDescent="0.25">
      <c r="A27" s="1" t="s">
        <v>48</v>
      </c>
    </row>
    <row r="28" spans="1:4" x14ac:dyDescent="0.25">
      <c r="A28" s="1" t="s">
        <v>49</v>
      </c>
    </row>
    <row r="29" spans="1:4" x14ac:dyDescent="0.25">
      <c r="A29" s="1" t="s">
        <v>4</v>
      </c>
    </row>
    <row r="30" spans="1:4" x14ac:dyDescent="0.25">
      <c r="A30" s="1" t="s">
        <v>28</v>
      </c>
    </row>
    <row r="32" spans="1:4" ht="15.75" x14ac:dyDescent="0.25">
      <c r="A32" s="46" t="s">
        <v>7</v>
      </c>
      <c r="B32" s="46"/>
      <c r="C32" s="46"/>
      <c r="D32" s="46"/>
    </row>
    <row r="33" spans="1:5" x14ac:dyDescent="0.25">
      <c r="A33" s="47" t="s">
        <v>22</v>
      </c>
      <c r="B33" s="47"/>
      <c r="C33" s="47"/>
      <c r="D33" s="47"/>
    </row>
    <row r="35" spans="1:5" x14ac:dyDescent="0.25">
      <c r="A35" s="4" t="s">
        <v>32</v>
      </c>
      <c r="B35" s="4"/>
    </row>
    <row r="36" spans="1:5" x14ac:dyDescent="0.25">
      <c r="A36" s="1" t="s">
        <v>50</v>
      </c>
      <c r="B36" s="10"/>
      <c r="D36" s="5">
        <f>6667*2</f>
        <v>13334</v>
      </c>
    </row>
    <row r="37" spans="1:5" x14ac:dyDescent="0.25">
      <c r="A37" s="10" t="s">
        <v>64</v>
      </c>
      <c r="B37" s="10"/>
      <c r="D37" s="5">
        <f>2718*2</f>
        <v>5436</v>
      </c>
    </row>
    <row r="38" spans="1:5" x14ac:dyDescent="0.25">
      <c r="A38" s="10" t="s">
        <v>65</v>
      </c>
      <c r="B38" s="10"/>
      <c r="D38" s="6">
        <f>1893*2</f>
        <v>3786</v>
      </c>
    </row>
    <row r="39" spans="1:5" x14ac:dyDescent="0.25">
      <c r="A39" s="10" t="s">
        <v>66</v>
      </c>
      <c r="B39" s="10"/>
      <c r="D39" s="6">
        <f>750*2</f>
        <v>1500</v>
      </c>
    </row>
    <row r="40" spans="1:5" s="9" customFormat="1" ht="15" customHeight="1" x14ac:dyDescent="0.25">
      <c r="A40" s="49" t="s">
        <v>67</v>
      </c>
      <c r="B40" s="49"/>
      <c r="D40" s="27">
        <v>2000</v>
      </c>
    </row>
    <row r="41" spans="1:5" s="13" customFormat="1" ht="15" customHeight="1" x14ac:dyDescent="0.25">
      <c r="A41" s="12" t="s">
        <v>9</v>
      </c>
      <c r="B41" s="12"/>
      <c r="D41" s="17">
        <f>SUM(D36:D40)</f>
        <v>26056</v>
      </c>
    </row>
    <row r="42" spans="1:5" s="13" customFormat="1" ht="15" customHeight="1" x14ac:dyDescent="0.25">
      <c r="A42" s="12"/>
      <c r="B42" s="12"/>
      <c r="D42" s="12"/>
    </row>
    <row r="43" spans="1:5" s="9" customFormat="1" ht="15" customHeight="1" x14ac:dyDescent="0.25">
      <c r="A43" s="14" t="s">
        <v>10</v>
      </c>
      <c r="B43" s="14"/>
      <c r="D43" s="11"/>
    </row>
    <row r="44" spans="1:5" s="9" customFormat="1" ht="15" customHeight="1" x14ac:dyDescent="0.25">
      <c r="A44" s="15" t="s">
        <v>12</v>
      </c>
      <c r="B44" s="15"/>
      <c r="D44" s="11"/>
    </row>
    <row r="45" spans="1:5" s="9" customFormat="1" ht="15" customHeight="1" x14ac:dyDescent="0.25">
      <c r="A45" s="11" t="s">
        <v>11</v>
      </c>
      <c r="B45" s="11"/>
      <c r="D45" s="11"/>
    </row>
    <row r="46" spans="1:5" s="9" customFormat="1" ht="15.6" customHeight="1" x14ac:dyDescent="0.2">
      <c r="A46" s="43" t="s">
        <v>35</v>
      </c>
      <c r="B46" s="29"/>
      <c r="C46" s="26">
        <f>+FTE!K24</f>
        <v>4</v>
      </c>
      <c r="E46" s="9" t="s">
        <v>68</v>
      </c>
    </row>
    <row r="47" spans="1:5" s="9" customFormat="1" ht="15" customHeight="1" x14ac:dyDescent="0.2">
      <c r="A47" s="15" t="s">
        <v>29</v>
      </c>
      <c r="B47" s="29"/>
      <c r="C47" s="42"/>
    </row>
    <row r="48" spans="1:5" s="9" customFormat="1" ht="15" customHeight="1" x14ac:dyDescent="0.25">
      <c r="A48" s="11" t="s">
        <v>30</v>
      </c>
      <c r="B48" s="41">
        <f>+B49</f>
        <v>4</v>
      </c>
      <c r="C48" s="42"/>
      <c r="E48" s="9" t="s">
        <v>69</v>
      </c>
    </row>
    <row r="49" spans="1:5" s="9" customFormat="1" ht="15" customHeight="1" x14ac:dyDescent="0.25">
      <c r="A49" s="43" t="s">
        <v>36</v>
      </c>
      <c r="B49" s="41">
        <f>+FTE!K12</f>
        <v>4</v>
      </c>
      <c r="C49" s="42">
        <f>IF(B49&lt;B48,B49,B48)</f>
        <v>4</v>
      </c>
      <c r="E49" s="9" t="s">
        <v>63</v>
      </c>
    </row>
    <row r="50" spans="1:5" s="9" customFormat="1" ht="15" customHeight="1" x14ac:dyDescent="0.25">
      <c r="A50" s="11" t="s">
        <v>13</v>
      </c>
      <c r="C50" s="16">
        <f>1-(C46/C49)</f>
        <v>0</v>
      </c>
      <c r="D50" s="4">
        <f>D41*-C50</f>
        <v>0</v>
      </c>
    </row>
    <row r="51" spans="1:5" x14ac:dyDescent="0.25">
      <c r="A51" s="8" t="s">
        <v>14</v>
      </c>
      <c r="B51" s="8"/>
    </row>
    <row r="52" spans="1:5" s="4" customFormat="1" x14ac:dyDescent="0.25">
      <c r="A52" s="22" t="s">
        <v>15</v>
      </c>
    </row>
    <row r="53" spans="1:5" s="4" customFormat="1" x14ac:dyDescent="0.25">
      <c r="A53" s="1" t="s">
        <v>31</v>
      </c>
      <c r="B53" s="30"/>
      <c r="C53" s="31"/>
      <c r="D53" s="28">
        <v>0</v>
      </c>
    </row>
    <row r="54" spans="1:5" s="8" customFormat="1" x14ac:dyDescent="0.25">
      <c r="A54" s="8" t="s">
        <v>16</v>
      </c>
      <c r="B54" s="32"/>
      <c r="C54" s="33" t="s">
        <v>17</v>
      </c>
      <c r="D54" s="23">
        <f>SUM(D41:D53)</f>
        <v>26056</v>
      </c>
    </row>
    <row r="55" spans="1:5" x14ac:dyDescent="0.25">
      <c r="B55" s="18"/>
      <c r="C55" s="18"/>
    </row>
    <row r="56" spans="1:5" s="4" customFormat="1" ht="15.75" thickBot="1" x14ac:dyDescent="0.3">
      <c r="A56" s="4" t="s">
        <v>19</v>
      </c>
      <c r="C56" s="25" t="s">
        <v>21</v>
      </c>
      <c r="D56" s="21">
        <f>IF(D54&lt;D22,D54,D22)</f>
        <v>26056</v>
      </c>
    </row>
    <row r="57" spans="1:5" s="4" customFormat="1" ht="15.75" thickTop="1" x14ac:dyDescent="0.25">
      <c r="D57" s="19"/>
    </row>
    <row r="58" spans="1:5" s="4" customFormat="1" ht="15.75" thickBot="1" x14ac:dyDescent="0.3">
      <c r="A58" s="4" t="s">
        <v>20</v>
      </c>
      <c r="D58" s="21">
        <f>IF(D22&gt;D56,D22-D56,0)</f>
        <v>3980.0416666666715</v>
      </c>
    </row>
    <row r="59" spans="1:5" ht="15.75" thickTop="1" x14ac:dyDescent="0.25"/>
    <row r="60" spans="1:5" s="35" customFormat="1" x14ac:dyDescent="0.25">
      <c r="A60" s="51" t="s">
        <v>33</v>
      </c>
      <c r="B60" s="51"/>
      <c r="C60" s="51"/>
      <c r="D60" s="51"/>
    </row>
    <row r="61" spans="1:5" ht="30" customHeight="1" x14ac:dyDescent="0.25">
      <c r="A61" s="50" t="s">
        <v>37</v>
      </c>
      <c r="B61" s="50"/>
      <c r="C61" s="50"/>
      <c r="D61" s="50"/>
    </row>
    <row r="62" spans="1:5" s="35" customFormat="1" ht="30.6" customHeight="1" x14ac:dyDescent="0.25">
      <c r="A62" s="50" t="s">
        <v>34</v>
      </c>
      <c r="B62" s="50"/>
      <c r="C62" s="50"/>
      <c r="D62" s="50"/>
    </row>
    <row r="64" spans="1:5" ht="32.450000000000003" customHeight="1" x14ac:dyDescent="0.25">
      <c r="A64" s="48" t="s">
        <v>23</v>
      </c>
      <c r="B64" s="48"/>
      <c r="C64" s="48"/>
      <c r="D64" s="48"/>
    </row>
  </sheetData>
  <mergeCells count="12">
    <mergeCell ref="A64:D64"/>
    <mergeCell ref="A40:B40"/>
    <mergeCell ref="A2:D2"/>
    <mergeCell ref="A61:D61"/>
    <mergeCell ref="A60:D60"/>
    <mergeCell ref="A62:D62"/>
    <mergeCell ref="A33:D33"/>
    <mergeCell ref="A1:D1"/>
    <mergeCell ref="A3:D3"/>
    <mergeCell ref="A6:D6"/>
    <mergeCell ref="A32:D32"/>
    <mergeCell ref="A7:D7"/>
  </mergeCells>
  <printOptions horizontalCentered="1"/>
  <pageMargins left="0.7" right="0.7" top="0.75" bottom="0.75" header="0.3" footer="0.3"/>
  <pageSetup scale="6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24"/>
  <sheetViews>
    <sheetView tabSelected="1" workbookViewId="0">
      <selection activeCell="J4" sqref="J4"/>
    </sheetView>
  </sheetViews>
  <sheetFormatPr defaultRowHeight="15" x14ac:dyDescent="0.25"/>
  <cols>
    <col min="4" max="4" width="36.85546875" customWidth="1"/>
    <col min="9" max="9" width="10.28515625" customWidth="1"/>
  </cols>
  <sheetData>
    <row r="2" spans="1:11" x14ac:dyDescent="0.25">
      <c r="F2" s="56" t="s">
        <v>56</v>
      </c>
      <c r="G2" s="56"/>
      <c r="H2" s="56" t="s">
        <v>57</v>
      </c>
      <c r="I2" s="56"/>
      <c r="K2" s="54" t="s">
        <v>61</v>
      </c>
    </row>
    <row r="3" spans="1:11" x14ac:dyDescent="0.25">
      <c r="F3" s="56">
        <v>2020</v>
      </c>
      <c r="G3" s="56"/>
      <c r="H3" s="56">
        <v>2020</v>
      </c>
      <c r="I3" s="56"/>
      <c r="K3" s="54" t="s">
        <v>62</v>
      </c>
    </row>
    <row r="5" spans="1:11" x14ac:dyDescent="0.25">
      <c r="A5" s="52"/>
      <c r="B5" t="s">
        <v>51</v>
      </c>
      <c r="G5">
        <v>4</v>
      </c>
      <c r="I5">
        <v>4</v>
      </c>
      <c r="K5">
        <f>+(G5+I5)/2</f>
        <v>4</v>
      </c>
    </row>
    <row r="6" spans="1:11" x14ac:dyDescent="0.25">
      <c r="B6" s="53" t="s">
        <v>52</v>
      </c>
    </row>
    <row r="7" spans="1:11" x14ac:dyDescent="0.25">
      <c r="B7" s="53"/>
    </row>
    <row r="8" spans="1:11" x14ac:dyDescent="0.25">
      <c r="B8" t="s">
        <v>55</v>
      </c>
      <c r="F8">
        <v>0</v>
      </c>
    </row>
    <row r="9" spans="1:11" x14ac:dyDescent="0.25">
      <c r="B9" t="s">
        <v>53</v>
      </c>
      <c r="F9">
        <f>+F8/120</f>
        <v>0</v>
      </c>
      <c r="G9">
        <f>+F9</f>
        <v>0</v>
      </c>
      <c r="K9">
        <f>+(G9+I9)/2</f>
        <v>0</v>
      </c>
    </row>
    <row r="12" spans="1:11" x14ac:dyDescent="0.25">
      <c r="B12" t="s">
        <v>54</v>
      </c>
      <c r="G12">
        <f>+G9+G5</f>
        <v>4</v>
      </c>
      <c r="I12">
        <f>+I9+I5</f>
        <v>4</v>
      </c>
      <c r="K12">
        <f>+K9+K5</f>
        <v>4</v>
      </c>
    </row>
    <row r="14" spans="1:11" x14ac:dyDescent="0.25">
      <c r="F14" s="56" t="s">
        <v>59</v>
      </c>
      <c r="G14" s="56"/>
      <c r="I14" s="55" t="s">
        <v>60</v>
      </c>
      <c r="J14" s="55"/>
      <c r="K14" s="54" t="s">
        <v>70</v>
      </c>
    </row>
    <row r="15" spans="1:11" x14ac:dyDescent="0.25">
      <c r="F15" s="57" t="s">
        <v>58</v>
      </c>
      <c r="G15" s="57"/>
      <c r="I15" s="56">
        <v>2020</v>
      </c>
      <c r="J15" s="56"/>
      <c r="K15" s="54" t="s">
        <v>62</v>
      </c>
    </row>
    <row r="16" spans="1:11" x14ac:dyDescent="0.25">
      <c r="G16" s="53"/>
    </row>
    <row r="17" spans="2:11" x14ac:dyDescent="0.25">
      <c r="B17" t="s">
        <v>51</v>
      </c>
      <c r="G17">
        <v>4</v>
      </c>
      <c r="I17">
        <v>4</v>
      </c>
      <c r="K17">
        <f>+(G17+I17)/2</f>
        <v>4</v>
      </c>
    </row>
    <row r="18" spans="2:11" x14ac:dyDescent="0.25">
      <c r="B18" s="53" t="s">
        <v>52</v>
      </c>
    </row>
    <row r="19" spans="2:11" x14ac:dyDescent="0.25">
      <c r="B19" s="53"/>
    </row>
    <row r="20" spans="2:11" x14ac:dyDescent="0.25">
      <c r="B20" t="s">
        <v>55</v>
      </c>
      <c r="F20">
        <v>0</v>
      </c>
    </row>
    <row r="21" spans="2:11" x14ac:dyDescent="0.25">
      <c r="B21" t="s">
        <v>53</v>
      </c>
      <c r="F21">
        <f>+F20/120</f>
        <v>0</v>
      </c>
      <c r="G21">
        <f>+F21</f>
        <v>0</v>
      </c>
      <c r="K21">
        <f>+(G21+I21)/2</f>
        <v>0</v>
      </c>
    </row>
    <row r="24" spans="2:11" x14ac:dyDescent="0.25">
      <c r="B24" t="s">
        <v>54</v>
      </c>
      <c r="G24">
        <f>+G21+G17</f>
        <v>4</v>
      </c>
      <c r="I24">
        <f>+I21+I17</f>
        <v>4</v>
      </c>
      <c r="K24">
        <f>+K21+K17</f>
        <v>4</v>
      </c>
    </row>
  </sheetData>
  <mergeCells count="8">
    <mergeCell ref="H2:I2"/>
    <mergeCell ref="H3:I3"/>
    <mergeCell ref="F2:G2"/>
    <mergeCell ref="F3:G3"/>
    <mergeCell ref="F14:G14"/>
    <mergeCell ref="F15:G15"/>
    <mergeCell ref="I14:J14"/>
    <mergeCell ref="I15:J1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E3E1381224F7946B5781C0957B64A86" ma:contentTypeVersion="13" ma:contentTypeDescription="Create a new document." ma:contentTypeScope="" ma:versionID="17287d4ba9ffa30222bf25475c32947a">
  <xsd:schema xmlns:xsd="http://www.w3.org/2001/XMLSchema" xmlns:xs="http://www.w3.org/2001/XMLSchema" xmlns:p="http://schemas.microsoft.com/office/2006/metadata/properties" xmlns:ns3="11d3c428-8210-4c3b-8aa7-a14bd851f65b" xmlns:ns4="5dff6e49-51ae-4256-895c-23ad778dfc2f" targetNamespace="http://schemas.microsoft.com/office/2006/metadata/properties" ma:root="true" ma:fieldsID="5c83dba1695bce4feba64e2509fdd58d" ns3:_="" ns4:_="">
    <xsd:import namespace="11d3c428-8210-4c3b-8aa7-a14bd851f65b"/>
    <xsd:import namespace="5dff6e49-51ae-4256-895c-23ad778dfc2f"/>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KeyPoints" minOccurs="0"/>
                <xsd:element ref="ns4:MediaServiceKeyPoints" minOccurs="0"/>
                <xsd:element ref="ns4:MediaServiceDateTaken" minOccurs="0"/>
                <xsd:element ref="ns4:MediaServiceAutoTags" minOccurs="0"/>
                <xsd:element ref="ns4:MediaServiceLocation" minOccurs="0"/>
                <xsd:element ref="ns4:MediaServiceGenerationTime" minOccurs="0"/>
                <xsd:element ref="ns4:MediaServiceEventHashCode" minOccurs="0"/>
                <xsd:element ref="ns4: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d3c428-8210-4c3b-8aa7-a14bd851f65b"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dff6e49-51ae-4256-895c-23ad778dfc2f"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D5F45BE-CB31-4D7B-BF42-9E0714CA008D}">
  <ds:schemaRefs>
    <ds:schemaRef ds:uri="http://schemas.microsoft.com/sharepoint/v3/contenttype/forms"/>
  </ds:schemaRefs>
</ds:datastoreItem>
</file>

<file path=customXml/itemProps2.xml><?xml version="1.0" encoding="utf-8"?>
<ds:datastoreItem xmlns:ds="http://schemas.openxmlformats.org/officeDocument/2006/customXml" ds:itemID="{330E6FEA-D2E3-4DCF-A27A-D1E1DDD7CC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d3c428-8210-4c3b-8aa7-a14bd851f65b"/>
    <ds:schemaRef ds:uri="5dff6e49-51ae-4256-895c-23ad778dfc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78E6C16-FB5D-46C9-AA2B-722BBB186B77}">
  <ds:schemaRefs>
    <ds:schemaRef ds:uri="http://schemas.microsoft.com/office/2006/documentManagement/types"/>
    <ds:schemaRef ds:uri="http://schemas.microsoft.com/office/2006/metadata/properties"/>
    <ds:schemaRef ds:uri="http://purl.org/dc/elements/1.1/"/>
    <ds:schemaRef ds:uri="11d3c428-8210-4c3b-8aa7-a14bd851f65b"/>
    <ds:schemaRef ds:uri="http://purl.org/dc/terms/"/>
    <ds:schemaRef ds:uri="http://schemas.openxmlformats.org/package/2006/metadata/core-properties"/>
    <ds:schemaRef ds:uri="http://purl.org/dc/dcmitype/"/>
    <ds:schemaRef ds:uri="http://schemas.microsoft.com/office/infopath/2007/PartnerControls"/>
    <ds:schemaRef ds:uri="5dff6e49-51ae-4256-895c-23ad778dfc2f"/>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Loan and Forgiveness Worksheet</vt:lpstr>
      <vt:lpstr>FTE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dc:creator>
  <cp:lastModifiedBy>Bartoli, Eileen</cp:lastModifiedBy>
  <cp:lastPrinted>2020-03-28T19:58:40Z</cp:lastPrinted>
  <dcterms:created xsi:type="dcterms:W3CDTF">2020-03-27T12:57:36Z</dcterms:created>
  <dcterms:modified xsi:type="dcterms:W3CDTF">2020-05-05T01:29:46Z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0x0101008E3E1381224F7946B5781C0957B64A86</vt:lpwstr>
  </property>
</Properties>
</file>